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COP\COORDENACAO CONTRATOS\6. Planilhas TCE\Execução de Contratos\2026\Excel\"/>
    </mc:Choice>
  </mc:AlternateContent>
  <xr:revisionPtr revIDLastSave="0" documentId="13_ncr:1_{C56D2135-73C7-49A5-B38D-B4143E9165C5}" xr6:coauthVersionLast="47" xr6:coauthVersionMax="47" xr10:uidLastSave="{00000000-0000-0000-0000-000000000000}"/>
  <bookViews>
    <workbookView xWindow="-110" yWindow="-110" windowWidth="19420" windowHeight="10300" xr2:uid="{16B30FFB-E59C-4EE2-BCD0-F2286668ACC4}"/>
  </bookViews>
  <sheets>
    <sheet name="Publicar" sheetId="1" r:id="rId1"/>
  </sheets>
  <definedNames>
    <definedName name="_xlnm._FilterDatabase" localSheetId="0" hidden="1">Publicar!$H$1:$H$4</definedName>
    <definedName name="_xlnm.Print_Titles" localSheetId="0">Publicar!$1:$4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1" l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<sst xmlns="http://schemas.openxmlformats.org/spreadsheetml/2006/main" count="16" uniqueCount="8">
  <si>
    <t>Saldo Contrato</t>
  </si>
  <si>
    <t>N° do Contrato/Convênio</t>
  </si>
  <si>
    <t>Saldo Inicial</t>
  </si>
  <si>
    <t>Total Executado</t>
  </si>
  <si>
    <t>Fornecedor</t>
  </si>
  <si>
    <t>Informação completa mensalmente atualizada sobre a execução de seus contratos e de seu orçamento, nos termos do art. 88 da Lei 13.303/2016.</t>
  </si>
  <si>
    <t>Data de Encerramento</t>
  </si>
  <si>
    <t>Data de Início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</si>
</sst>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#####0"/>
    <numFmt numFmtId="165" formatCode="_-* #,##0.000000_-;\-* #,##0.000000_-;_-* &quot;-&quot;??_-;_-@_-"/>
    <numFmt numFmtId="166" formatCode="_-* #,##0.0000000_-;\-* #,##0.00000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43" fontId="19" fillId="0" borderId="0" xfId="42" applyFont="1" applyAlignment="1">
      <alignment horizontal="center" vertical="center"/>
    </xf>
    <xf numFmtId="166" fontId="19" fillId="0" borderId="0" xfId="42" applyNumberFormat="1" applyFont="1" applyAlignment="1">
      <alignment vertical="center"/>
    </xf>
    <xf numFmtId="165" fontId="19" fillId="0" borderId="0" xfId="42" applyNumberFormat="1" applyFont="1" applyAlignment="1">
      <alignment horizontal="center" vertical="center"/>
    </xf>
    <xf numFmtId="164" fontId="0" fillId="0" borderId="11" xfId="0" applyNumberFormat="1" applyBorder="1" applyAlignment="1">
      <alignment horizontal="right"/>
    </xf>
    <xf numFmtId="14" fontId="0" fillId="0" borderId="11" xfId="0" applyNumberFormat="1" applyBorder="1" applyAlignment="1">
      <alignment horizontal="right"/>
    </xf>
    <xf numFmtId="0" fontId="0" fillId="0" borderId="11" xfId="0" applyBorder="1" applyAlignment="1">
      <alignment wrapText="1"/>
    </xf>
    <xf numFmtId="0" fontId="20" fillId="33" borderId="11" xfId="0" applyFont="1" applyFill="1" applyBorder="1" applyAlignment="1">
      <alignment horizontal="center" vertical="center" wrapText="1"/>
    </xf>
    <xf numFmtId="165" fontId="20" fillId="33" borderId="11" xfId="42" applyNumberFormat="1" applyFont="1" applyFill="1" applyBorder="1" applyAlignment="1">
      <alignment horizontal="center" vertical="center" wrapText="1"/>
    </xf>
    <xf numFmtId="43" fontId="20" fillId="33" borderId="11" xfId="42" applyFont="1" applyFill="1" applyBorder="1" applyAlignment="1">
      <alignment horizontal="center" vertical="center" wrapText="1"/>
    </xf>
    <xf numFmtId="166" fontId="20" fillId="33" borderId="11" xfId="42" applyNumberFormat="1" applyFont="1" applyFill="1" applyBorder="1" applyAlignment="1">
      <alignment horizontal="center" vertical="center" wrapText="1"/>
    </xf>
    <xf numFmtId="44" fontId="0" fillId="0" borderId="11" xfId="43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4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6" xr:uid="{41C93333-DC95-4364-84D3-1FE1440E72E6}"/>
    <cellStyle name="60% - Ênfase2 2" xfId="37" xr:uid="{D77E6C45-B60C-413A-9253-EAFEB1C8A84A}"/>
    <cellStyle name="60% - Ênfase3 2" xfId="38" xr:uid="{ED1C04E4-3AB1-4D50-81EA-F880B3DBDADB}"/>
    <cellStyle name="60% - Ênfase4 2" xfId="39" xr:uid="{B4E7979D-A4FB-4427-A176-98E5CABF7FC0}"/>
    <cellStyle name="60% - Ênfase5 2" xfId="40" xr:uid="{5FC810A3-19F4-4C42-96E6-5F412C310C58}"/>
    <cellStyle name="60% - Ênfase6 2" xfId="41" xr:uid="{E3DBA739-99C5-4F0A-AB5A-55AD41781673}"/>
    <cellStyle name="Bom" xfId="5" builtinId="26" customBuiltin="1"/>
    <cellStyle name="Cálculo" xfId="9" builtinId="22" customBuiltin="1"/>
    <cellStyle name="Célula de Verificação" xfId="11" builtinId="23" customBuiltin="1"/>
    <cellStyle name="Célula Vinculada" xfId="10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7" builtinId="20" customBuiltin="1"/>
    <cellStyle name="Moeda" xfId="43" builtinId="4"/>
    <cellStyle name="Neutro 2" xfId="35" xr:uid="{F324C34F-DA4E-4BE1-8791-79B6A8ED5896}"/>
    <cellStyle name="Normal" xfId="0" builtinId="0"/>
    <cellStyle name="Nota" xfId="13" builtinId="10" customBuiltin="1"/>
    <cellStyle name="Ruim" xfId="6" builtinId="27" customBuiltin="1"/>
    <cellStyle name="Saída" xfId="8" builtinId="21" customBuiltin="1"/>
    <cellStyle name="Texto de Aviso" xfId="12" builtinId="11" customBuiltin="1"/>
    <cellStyle name="Texto Explicativo" xfId="14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" builtinId="19" customBuiltin="1"/>
    <cellStyle name="Título 5" xfId="34" xr:uid="{56137074-11D6-4CAD-9AD3-643F441AD5BE}"/>
    <cellStyle name="Total" xfId="15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4D02-506F-4CD5-A8EE-2CB5CF4958E5}">
  <sheetPr>
    <pageSetUpPr fitToPage="1"/>
  </sheetPr>
  <dimension ref="A1:J63"/>
  <sheetViews>
    <sheetView tabSelected="1" zoomScaleNormal="100" workbookViewId="0">
      <pane xSplit="8" ySplit="4" topLeftCell="I54" activePane="bottomRight" state="frozen"/>
      <selection pane="topRight" activeCell="G1" sqref="G1"/>
      <selection pane="bottomLeft" activeCell="A5" sqref="A5"/>
      <selection pane="bottomRight" activeCell="E24" sqref="E24"/>
    </sheetView>
  </sheetViews>
  <sheetFormatPr defaultColWidth="8.7265625" defaultRowHeight="14.5" x14ac:dyDescent="0.35"/>
  <cols>
    <col min="1" max="1" width="0.81640625" style="2" customWidth="1"/>
    <col min="2" max="2" width="15.54296875" style="4" customWidth="1"/>
    <col min="3" max="3" width="63.90625" style="5" customWidth="1"/>
    <col min="4" max="4" width="10.81640625" style="4" customWidth="1"/>
    <col min="5" max="5" width="13.453125" style="4" customWidth="1"/>
    <col min="6" max="6" width="17.54296875" style="8" customWidth="1"/>
    <col min="7" max="7" width="16.26953125" style="6" customWidth="1"/>
    <col min="8" max="8" width="19.81640625" style="7" customWidth="1"/>
    <col min="9" max="9" width="1.81640625" style="3" customWidth="1"/>
    <col min="10" max="16384" width="8.7265625" style="2"/>
  </cols>
  <sheetData>
    <row r="1" spans="1:10" s="1" customFormat="1" x14ac:dyDescent="0.35">
      <c r="A1" s="2"/>
      <c r="B1" s="17" t="s">
        <v>5</v>
      </c>
      <c r="C1" s="18"/>
      <c r="D1" s="18"/>
      <c r="E1" s="18"/>
      <c r="F1" s="18"/>
      <c r="G1" s="18"/>
      <c r="H1" s="18"/>
      <c r="I1" s="3"/>
      <c r="J1" s="2"/>
    </row>
    <row r="2" spans="1:10" ht="8.25" customHeight="1" x14ac:dyDescent="0.35">
      <c r="B2" s="18"/>
      <c r="C2" s="18"/>
      <c r="D2" s="18"/>
      <c r="E2" s="18"/>
      <c r="F2" s="18"/>
      <c r="G2" s="18"/>
      <c r="H2" s="18"/>
    </row>
    <row r="3" spans="1:10" ht="9.75" customHeight="1" x14ac:dyDescent="0.35">
      <c r="B3" s="18"/>
      <c r="C3" s="18"/>
      <c r="D3" s="18"/>
      <c r="E3" s="18"/>
      <c r="F3" s="18"/>
      <c r="G3" s="18"/>
      <c r="H3" s="18"/>
    </row>
    <row r="4" spans="1:10" ht="30.65" customHeight="1" x14ac:dyDescent="0.35">
      <c r="B4" s="12" t="s">
        <v>1</v>
      </c>
      <c r="C4" s="12" t="s">
        <v>4</v>
      </c>
      <c r="D4" s="12" t="s">
        <v>7</v>
      </c>
      <c r="E4" s="12" t="s">
        <v>6</v>
      </c>
      <c r="F4" s="13" t="s">
        <v>2</v>
      </c>
      <c r="G4" s="14" t="s">
        <v>3</v>
      </c>
      <c r="H4" s="15" t="s">
        <v>0</v>
      </c>
    </row>
    <row r="5" spans="1:10" x14ac:dyDescent="0.35">
      <c r="B5" s="9">
        <v>100</v>
      </c>
      <c r="C5" s="11" t="str">
        <f>"INSTITUTO DE DESENVOLVIMENTO INTEGRADO DE MINAS GERAISINDI"</f>
        <v>INSTITUTO DE DESENVOLVIMENTO INTEGRADO DE MINAS GERAISINDI</v>
      </c>
      <c r="D5" s="10">
        <v>42736</v>
      </c>
      <c r="E5" s="10">
        <v>46752</v>
      </c>
      <c r="F5" s="16">
        <v>103622019.27</v>
      </c>
      <c r="G5" s="16">
        <v>97009661.200000003</v>
      </c>
      <c r="H5" s="16">
        <v>6612358.0700000003</v>
      </c>
    </row>
    <row r="6" spans="1:10" x14ac:dyDescent="0.35">
      <c r="B6" s="9">
        <v>1380</v>
      </c>
      <c r="C6" s="11" t="str">
        <f>"COMPANHIA BRASILEIRA DE METALURGIA E MINERACAO"</f>
        <v>COMPANHIA BRASILEIRA DE METALURGIA E MINERACAO</v>
      </c>
      <c r="D6" s="10">
        <v>42005</v>
      </c>
      <c r="E6" s="10">
        <v>46752</v>
      </c>
      <c r="F6" s="16">
        <v>3969763.35</v>
      </c>
      <c r="G6" s="16">
        <v>1367115.41</v>
      </c>
      <c r="H6" s="16">
        <v>2602647.94</v>
      </c>
    </row>
    <row r="7" spans="1:10" x14ac:dyDescent="0.35">
      <c r="B7" s="9">
        <v>5023</v>
      </c>
      <c r="C7" s="11" t="str">
        <f>"BANCO DO BRASIL S A"</f>
        <v>BANCO DO BRASIL S A</v>
      </c>
      <c r="D7" s="10">
        <v>42937</v>
      </c>
      <c r="E7" s="10">
        <v>46752</v>
      </c>
      <c r="F7" s="16">
        <v>4419</v>
      </c>
      <c r="G7" s="16">
        <v>0</v>
      </c>
      <c r="H7" s="16">
        <v>4419</v>
      </c>
    </row>
    <row r="8" spans="1:10" x14ac:dyDescent="0.35">
      <c r="B8" s="9">
        <v>11210</v>
      </c>
      <c r="C8" s="11" t="str">
        <f>"MATRIX COMERCIALIZADORA DE ENERGIA ELETR"</f>
        <v>MATRIX COMERCIALIZADORA DE ENERGIA ELETR</v>
      </c>
      <c r="D8" s="10">
        <v>44547</v>
      </c>
      <c r="E8" s="10">
        <v>46326</v>
      </c>
      <c r="F8" s="16">
        <v>10686200</v>
      </c>
      <c r="G8" s="16">
        <v>4577342.91</v>
      </c>
      <c r="H8" s="16">
        <v>6108857.0899999999</v>
      </c>
    </row>
    <row r="9" spans="1:10" x14ac:dyDescent="0.35">
      <c r="B9" s="9">
        <v>11221</v>
      </c>
      <c r="C9" s="11" t="str">
        <f>"JULIO CESAR DE LIMA NETO"</f>
        <v>JULIO CESAR DE LIMA NETO</v>
      </c>
      <c r="D9" s="10">
        <v>44585</v>
      </c>
      <c r="E9" s="10">
        <v>46411</v>
      </c>
      <c r="F9" s="16">
        <v>13831.1</v>
      </c>
      <c r="G9" s="16">
        <v>13038.58</v>
      </c>
      <c r="H9" s="16">
        <v>792.52</v>
      </c>
    </row>
    <row r="10" spans="1:10" x14ac:dyDescent="0.35">
      <c r="B10" s="9">
        <v>11286</v>
      </c>
      <c r="C10" s="11" t="str">
        <f>"SOMPO SEGUROS SA"</f>
        <v>SOMPO SEGUROS SA</v>
      </c>
      <c r="D10" s="10">
        <v>44810</v>
      </c>
      <c r="E10" s="10">
        <v>46635</v>
      </c>
      <c r="F10" s="16">
        <v>552304.94999999995</v>
      </c>
      <c r="G10" s="16">
        <v>552304.93999999994</v>
      </c>
      <c r="H10" s="16">
        <v>0.01</v>
      </c>
    </row>
    <row r="11" spans="1:10" x14ac:dyDescent="0.35">
      <c r="B11" s="9">
        <v>11306</v>
      </c>
      <c r="C11" s="11" t="str">
        <f>"CETEST MINAS ENGENHARIA E SERVICOS S A"</f>
        <v>CETEST MINAS ENGENHARIA E SERVICOS S A</v>
      </c>
      <c r="D11" s="10">
        <v>44840</v>
      </c>
      <c r="E11" s="10">
        <v>46666</v>
      </c>
      <c r="F11" s="16">
        <v>5720158.1100000003</v>
      </c>
      <c r="G11" s="16">
        <v>3967243.77</v>
      </c>
      <c r="H11" s="16">
        <v>1752914.34</v>
      </c>
    </row>
    <row r="12" spans="1:10" x14ac:dyDescent="0.35">
      <c r="B12" s="9">
        <v>11358</v>
      </c>
      <c r="C12" s="11" t="str">
        <f>"EMPRESA MINEIRA DE COMUNICAO LTDA"</f>
        <v>EMPRESA MINEIRA DE COMUNICAO LTDA</v>
      </c>
      <c r="D12" s="10">
        <v>45215</v>
      </c>
      <c r="E12" s="10">
        <v>47042</v>
      </c>
      <c r="F12" s="16">
        <v>13854718.08</v>
      </c>
      <c r="G12" s="16">
        <v>0</v>
      </c>
      <c r="H12" s="16">
        <v>13854718.08</v>
      </c>
    </row>
    <row r="13" spans="1:10" x14ac:dyDescent="0.35">
      <c r="B13" s="9">
        <v>11370</v>
      </c>
      <c r="C13" s="11" t="str">
        <f>"ATC"</f>
        <v>ATC</v>
      </c>
      <c r="D13" s="10">
        <v>45056</v>
      </c>
      <c r="E13" s="10">
        <v>46395</v>
      </c>
      <c r="F13" s="16">
        <v>9436219.9700000007</v>
      </c>
      <c r="G13" s="16">
        <v>8327248.6018000003</v>
      </c>
      <c r="H13" s="16">
        <v>1108971.3681999999</v>
      </c>
    </row>
    <row r="14" spans="1:10" x14ac:dyDescent="0.35">
      <c r="B14" s="9">
        <v>11441</v>
      </c>
      <c r="C14" s="11" t="str">
        <f>"CCA AUTOMACAO  PREDIAL LTDA ME"</f>
        <v>CCA AUTOMACAO  PREDIAL LTDA ME</v>
      </c>
      <c r="D14" s="10">
        <v>45219</v>
      </c>
      <c r="E14" s="10">
        <v>46680</v>
      </c>
      <c r="F14" s="16">
        <v>104663.27</v>
      </c>
      <c r="G14" s="16">
        <v>75629.87</v>
      </c>
      <c r="H14" s="16">
        <v>29033.4</v>
      </c>
    </row>
    <row r="15" spans="1:10" x14ac:dyDescent="0.35">
      <c r="B15" s="9">
        <v>11518</v>
      </c>
      <c r="C15" s="11" t="str">
        <f>"SECRETARIA DE ESTADO DE CULTURA"</f>
        <v>SECRETARIA DE ESTADO DE CULTURA</v>
      </c>
      <c r="D15" s="10">
        <v>45384</v>
      </c>
      <c r="E15" s="10">
        <v>46478</v>
      </c>
      <c r="F15" s="16">
        <v>12086072.6</v>
      </c>
      <c r="G15" s="16">
        <v>12086072.6</v>
      </c>
      <c r="H15" s="16">
        <v>0</v>
      </c>
    </row>
    <row r="16" spans="1:10" ht="29" x14ac:dyDescent="0.35">
      <c r="B16" s="9">
        <v>11560</v>
      </c>
      <c r="C16" s="11" t="str">
        <f>"ASSOCIACAO DE  PAIS  AMIGOS E  MESTRES  DO COLEGIO  MILITAR  DE BELO HORIZONTE"</f>
        <v>ASSOCIACAO DE  PAIS  AMIGOS E  MESTRES  DO COLEGIO  MILITAR  DE BELO HORIZONTE</v>
      </c>
      <c r="D16" s="10">
        <v>45449</v>
      </c>
      <c r="E16" s="10">
        <v>47282</v>
      </c>
      <c r="F16" s="16">
        <v>1347831.45</v>
      </c>
      <c r="G16" s="16">
        <v>1347831.45</v>
      </c>
      <c r="H16" s="16">
        <v>0</v>
      </c>
    </row>
    <row r="17" spans="2:8" x14ac:dyDescent="0.35">
      <c r="B17" s="9">
        <v>11587</v>
      </c>
      <c r="C17" s="11" t="str">
        <f>"CENTRO SALESIANO DO MENOR  CESAM"</f>
        <v>CENTRO SALESIANO DO MENOR  CESAM</v>
      </c>
      <c r="D17" s="10">
        <v>45457</v>
      </c>
      <c r="E17" s="10">
        <v>47282</v>
      </c>
      <c r="F17" s="16">
        <v>348850.12</v>
      </c>
      <c r="G17" s="16">
        <v>139297.92000000001</v>
      </c>
      <c r="H17" s="16">
        <v>209552.2</v>
      </c>
    </row>
    <row r="18" spans="2:8" x14ac:dyDescent="0.35">
      <c r="B18" s="9">
        <v>11588</v>
      </c>
      <c r="C18" s="11" t="str">
        <f>"FORT SECURE TECNOLOGIA LTDA"</f>
        <v>FORT SECURE TECNOLOGIA LTDA</v>
      </c>
      <c r="D18" s="10">
        <v>45462</v>
      </c>
      <c r="E18" s="10">
        <v>46556</v>
      </c>
      <c r="F18" s="16">
        <v>216032</v>
      </c>
      <c r="G18" s="16">
        <v>204332</v>
      </c>
      <c r="H18" s="16">
        <v>11700</v>
      </c>
    </row>
    <row r="19" spans="2:8" x14ac:dyDescent="0.35">
      <c r="B19" s="9">
        <v>11593</v>
      </c>
      <c r="C19" s="11" t="str">
        <f>"ARARAUNA TURISMO ECOLOGICO LTDA"</f>
        <v>ARARAUNA TURISMO ECOLOGICO LTDA</v>
      </c>
      <c r="D19" s="10">
        <v>45496</v>
      </c>
      <c r="E19" s="10">
        <v>46591</v>
      </c>
      <c r="F19" s="16">
        <v>36000000.75</v>
      </c>
      <c r="G19" s="16">
        <v>4391172.66</v>
      </c>
      <c r="H19" s="16">
        <v>31608828.09</v>
      </c>
    </row>
    <row r="20" spans="2:8" x14ac:dyDescent="0.35">
      <c r="B20" s="9">
        <v>11594</v>
      </c>
      <c r="C20" s="11" t="str">
        <f>"LIGA DESPORTIVA DO ALTO RIO PARDO"</f>
        <v>LIGA DESPORTIVA DO ALTO RIO PARDO</v>
      </c>
      <c r="D20" s="10">
        <v>45469</v>
      </c>
      <c r="E20" s="10">
        <v>46383</v>
      </c>
      <c r="F20" s="16">
        <v>598461.64</v>
      </c>
      <c r="G20" s="16">
        <v>598461.64</v>
      </c>
      <c r="H20" s="16">
        <v>0</v>
      </c>
    </row>
    <row r="21" spans="2:8" x14ac:dyDescent="0.35">
      <c r="B21" s="9">
        <v>11636</v>
      </c>
      <c r="C21" s="11" t="str">
        <f>"AGNES AG SOLUCOES TECNOLOGICAS LTDA"</f>
        <v>AGNES AG SOLUCOES TECNOLOGICAS LTDA</v>
      </c>
      <c r="D21" s="10">
        <v>45488</v>
      </c>
      <c r="E21" s="10">
        <v>47313</v>
      </c>
      <c r="F21" s="16">
        <v>362836</v>
      </c>
      <c r="G21" s="16">
        <v>142559.84</v>
      </c>
      <c r="H21" s="16">
        <v>220276.16</v>
      </c>
    </row>
    <row r="22" spans="2:8" x14ac:dyDescent="0.35">
      <c r="B22" s="9">
        <v>11641</v>
      </c>
      <c r="C22" s="11" t="str">
        <f>"PERFIX ASSESSORIA E CONSULTORIA LTDA"</f>
        <v>PERFIX ASSESSORIA E CONSULTORIA LTDA</v>
      </c>
      <c r="D22" s="10">
        <v>45484</v>
      </c>
      <c r="E22" s="10">
        <v>46399</v>
      </c>
      <c r="F22" s="16">
        <v>241000</v>
      </c>
      <c r="G22" s="16">
        <v>222925</v>
      </c>
      <c r="H22" s="16">
        <v>18075</v>
      </c>
    </row>
    <row r="23" spans="2:8" x14ac:dyDescent="0.35">
      <c r="B23" s="9">
        <v>11648</v>
      </c>
      <c r="C23" s="11" t="str">
        <f>"PREFEITURA MUNICIPAL DE RIBEIRAO DAS NEVES"</f>
        <v>PREFEITURA MUNICIPAL DE RIBEIRAO DAS NEVES</v>
      </c>
      <c r="D23" s="10">
        <v>45471</v>
      </c>
      <c r="E23" s="10">
        <v>46752</v>
      </c>
      <c r="F23" s="16">
        <v>4650000</v>
      </c>
      <c r="G23" s="16">
        <v>0</v>
      </c>
      <c r="H23" s="16">
        <v>4650000</v>
      </c>
    </row>
    <row r="24" spans="2:8" x14ac:dyDescent="0.35">
      <c r="B24" s="9">
        <v>11650</v>
      </c>
      <c r="C24" s="11" t="str">
        <f>"PREFEITURA MUNICIPAL DE CAMBUQUIRA"</f>
        <v>PREFEITURA MUNICIPAL DE CAMBUQUIRA</v>
      </c>
      <c r="D24" s="10">
        <v>45478</v>
      </c>
      <c r="E24" s="10">
        <v>46752</v>
      </c>
      <c r="F24" s="16">
        <v>2068396.54</v>
      </c>
      <c r="G24" s="16">
        <v>0</v>
      </c>
      <c r="H24" s="16">
        <v>2068396.54</v>
      </c>
    </row>
    <row r="25" spans="2:8" x14ac:dyDescent="0.35">
      <c r="B25" s="9">
        <v>11686</v>
      </c>
      <c r="C25" s="11" t="str">
        <f>"GGB CLINICA  E ENGENHARIA LTDA"</f>
        <v>GGB CLINICA  E ENGENHARIA LTDA</v>
      </c>
      <c r="D25" s="10">
        <v>45566</v>
      </c>
      <c r="E25" s="10">
        <v>46661</v>
      </c>
      <c r="F25" s="16">
        <v>96491.22</v>
      </c>
      <c r="G25" s="16">
        <v>60038.6</v>
      </c>
      <c r="H25" s="16">
        <v>36452.620000000003</v>
      </c>
    </row>
    <row r="26" spans="2:8" x14ac:dyDescent="0.35">
      <c r="B26" s="9">
        <v>11725</v>
      </c>
      <c r="C26" s="11" t="str">
        <f>"UNIMED SEGURADORA S A"</f>
        <v>UNIMED SEGURADORA S A</v>
      </c>
      <c r="D26" s="10">
        <v>45630</v>
      </c>
      <c r="E26" s="10">
        <v>46388</v>
      </c>
      <c r="F26" s="16">
        <v>23876.16</v>
      </c>
      <c r="G26" s="16">
        <v>19896.8</v>
      </c>
      <c r="H26" s="16">
        <v>3979.36</v>
      </c>
    </row>
    <row r="27" spans="2:8" x14ac:dyDescent="0.35">
      <c r="B27" s="9">
        <v>11726</v>
      </c>
      <c r="C27" s="11" t="str">
        <f>"UNIMED SEGURADORA S A"</f>
        <v>UNIMED SEGURADORA S A</v>
      </c>
      <c r="D27" s="10">
        <v>45630</v>
      </c>
      <c r="E27" s="10">
        <v>46388</v>
      </c>
      <c r="F27" s="16">
        <v>653723.98</v>
      </c>
      <c r="G27" s="16">
        <v>505863.75</v>
      </c>
      <c r="H27" s="16">
        <v>147860.23000000001</v>
      </c>
    </row>
    <row r="28" spans="2:8" x14ac:dyDescent="0.35">
      <c r="B28" s="9">
        <v>11773</v>
      </c>
      <c r="C28" s="11" t="str">
        <f>"GRID  ENERGIA SERVICOS E SOLUCOES LTDA"</f>
        <v>GRID  ENERGIA SERVICOS E SOLUCOES LTDA</v>
      </c>
      <c r="D28" s="10">
        <v>45723</v>
      </c>
      <c r="E28" s="10">
        <v>46412</v>
      </c>
      <c r="F28" s="16">
        <v>23747.16</v>
      </c>
      <c r="G28" s="16">
        <v>19689.52</v>
      </c>
      <c r="H28" s="16">
        <v>4057.64</v>
      </c>
    </row>
    <row r="29" spans="2:8" x14ac:dyDescent="0.35">
      <c r="B29" s="9">
        <v>11779</v>
      </c>
      <c r="C29" s="11" t="str">
        <f>"SECRETARIA DE ESTADO DE CULTURA"</f>
        <v>SECRETARIA DE ESTADO DE CULTURA</v>
      </c>
      <c r="D29" s="10">
        <v>45744</v>
      </c>
      <c r="E29" s="10">
        <v>46387</v>
      </c>
      <c r="F29" s="16">
        <v>20480000</v>
      </c>
      <c r="G29" s="16">
        <v>20480000</v>
      </c>
      <c r="H29" s="16">
        <v>0</v>
      </c>
    </row>
    <row r="30" spans="2:8" x14ac:dyDescent="0.35">
      <c r="B30" s="9">
        <v>11789</v>
      </c>
      <c r="C30" s="11" t="str">
        <f>"ASSOCIACAO  DOS AMIGOS DO CENTRO CULTURAL BELO  HORIZONTE"</f>
        <v>ASSOCIACAO  DOS AMIGOS DO CENTRO CULTURAL BELO  HORIZONTE</v>
      </c>
      <c r="D30" s="10">
        <v>45761</v>
      </c>
      <c r="E30" s="10">
        <v>46402</v>
      </c>
      <c r="F30" s="16">
        <v>3489011</v>
      </c>
      <c r="G30" s="16">
        <v>3489011</v>
      </c>
      <c r="H30" s="16">
        <v>0</v>
      </c>
    </row>
    <row r="31" spans="2:8" x14ac:dyDescent="0.35">
      <c r="B31" s="9">
        <v>11795</v>
      </c>
      <c r="C31" s="11" t="str">
        <f>"GOLDMAN SACHS DO BRASIL BANCO MULTIPLO SA"</f>
        <v>GOLDMAN SACHS DO BRASIL BANCO MULTIPLO SA</v>
      </c>
      <c r="D31" s="10">
        <v>45789</v>
      </c>
      <c r="E31" s="10">
        <v>46387</v>
      </c>
      <c r="F31" s="16">
        <v>23186137.239999998</v>
      </c>
      <c r="G31" s="16">
        <v>7009534.5099999998</v>
      </c>
      <c r="H31" s="16">
        <v>16176602.73</v>
      </c>
    </row>
    <row r="32" spans="2:8" x14ac:dyDescent="0.35">
      <c r="B32" s="9">
        <v>11805</v>
      </c>
      <c r="C32" s="11" t="str">
        <f>"TOLENTINO ADVOGADOS"</f>
        <v>TOLENTINO ADVOGADOS</v>
      </c>
      <c r="D32" s="10">
        <v>45791</v>
      </c>
      <c r="E32" s="10">
        <v>46387</v>
      </c>
      <c r="F32" s="16">
        <v>6058351</v>
      </c>
      <c r="G32" s="16">
        <v>5502307.9100000001</v>
      </c>
      <c r="H32" s="16">
        <v>556043.09</v>
      </c>
    </row>
    <row r="33" spans="2:8" x14ac:dyDescent="0.35">
      <c r="B33" s="9">
        <v>11808</v>
      </c>
      <c r="C33" s="11" t="str">
        <f>"CONFEDERACAO BRASILEIRA DO DESPORTO ESCOLAR"</f>
        <v>CONFEDERACAO BRASILEIRA DO DESPORTO ESCOLAR</v>
      </c>
      <c r="D33" s="10">
        <v>45807</v>
      </c>
      <c r="E33" s="10">
        <v>46386</v>
      </c>
      <c r="F33" s="16">
        <v>20000000</v>
      </c>
      <c r="G33" s="16">
        <v>20000000</v>
      </c>
      <c r="H33" s="16">
        <v>0</v>
      </c>
    </row>
    <row r="34" spans="2:8" x14ac:dyDescent="0.35">
      <c r="B34" s="9">
        <v>11817</v>
      </c>
      <c r="C34" s="11" t="str">
        <f>"AUSTRAL SEGURADORA S A"</f>
        <v>AUSTRAL SEGURADORA S A</v>
      </c>
      <c r="D34" s="10">
        <v>45826</v>
      </c>
      <c r="E34" s="10">
        <v>46562</v>
      </c>
      <c r="F34" s="16">
        <v>966000</v>
      </c>
      <c r="G34" s="16">
        <v>805000</v>
      </c>
      <c r="H34" s="16">
        <v>161000</v>
      </c>
    </row>
    <row r="35" spans="2:8" x14ac:dyDescent="0.35">
      <c r="B35" s="9">
        <v>11863</v>
      </c>
      <c r="C35" s="11" t="str">
        <f>"INSTITUTO  MUNDU"</f>
        <v>INSTITUTO  MUNDU</v>
      </c>
      <c r="D35" s="10">
        <v>45889</v>
      </c>
      <c r="E35" s="10">
        <v>46387</v>
      </c>
      <c r="F35" s="16">
        <v>11821714.99</v>
      </c>
      <c r="G35" s="16">
        <v>11821714.99</v>
      </c>
      <c r="H35" s="16">
        <v>0</v>
      </c>
    </row>
    <row r="36" spans="2:8" x14ac:dyDescent="0.35">
      <c r="B36" s="9">
        <v>11873</v>
      </c>
      <c r="C36" s="11" t="str">
        <f>"ALELO INSTITUICAO  DE PAGAMENTO SA"</f>
        <v>ALELO INSTITUICAO  DE PAGAMENTO SA</v>
      </c>
      <c r="D36" s="10">
        <v>45939</v>
      </c>
      <c r="E36" s="10">
        <v>46669</v>
      </c>
      <c r="F36" s="16">
        <v>14227318.199999999</v>
      </c>
      <c r="G36" s="16">
        <v>5556567.3300000001</v>
      </c>
      <c r="H36" s="16">
        <v>8670750.8699999992</v>
      </c>
    </row>
    <row r="37" spans="2:8" x14ac:dyDescent="0.35">
      <c r="B37" s="9">
        <v>11904</v>
      </c>
      <c r="C37" s="11" t="str">
        <f>"TOTVS SA"</f>
        <v>TOTVS SA</v>
      </c>
      <c r="D37" s="10">
        <v>45953</v>
      </c>
      <c r="E37" s="10">
        <v>46318</v>
      </c>
      <c r="F37" s="16">
        <v>129798.64</v>
      </c>
      <c r="G37" s="16">
        <v>92918.64</v>
      </c>
      <c r="H37" s="16">
        <v>36880</v>
      </c>
    </row>
    <row r="38" spans="2:8" x14ac:dyDescent="0.35">
      <c r="B38" s="9">
        <v>11931</v>
      </c>
      <c r="C38" s="11" t="str">
        <f>"SOLANO TECNOLOGIA EMPRESARIAL LTDA ME"</f>
        <v>SOLANO TECNOLOGIA EMPRESARIAL LTDA ME</v>
      </c>
      <c r="D38" s="10">
        <v>45980</v>
      </c>
      <c r="E38" s="10">
        <v>46710</v>
      </c>
      <c r="F38" s="16">
        <v>13000</v>
      </c>
      <c r="G38" s="16">
        <v>6269.5</v>
      </c>
      <c r="H38" s="16">
        <v>6730.5</v>
      </c>
    </row>
    <row r="39" spans="2:8" x14ac:dyDescent="0.35">
      <c r="B39" s="9">
        <v>11932</v>
      </c>
      <c r="C39" s="11" t="str">
        <f>"CEMIG DISTRIBUICAO S A"</f>
        <v>CEMIG DISTRIBUICAO S A</v>
      </c>
      <c r="D39" s="10">
        <v>45979</v>
      </c>
      <c r="E39" s="10">
        <v>46343</v>
      </c>
      <c r="F39" s="16">
        <v>2560582.56</v>
      </c>
      <c r="G39" s="16">
        <v>899462.08</v>
      </c>
      <c r="H39" s="16">
        <v>1661120.48</v>
      </c>
    </row>
    <row r="40" spans="2:8" x14ac:dyDescent="0.35">
      <c r="B40" s="9">
        <v>11939</v>
      </c>
      <c r="C40" s="11" t="str">
        <f>"LIGA SUL MINEIRA DE DESPORTOS"</f>
        <v>LIGA SUL MINEIRA DE DESPORTOS</v>
      </c>
      <c r="D40" s="10">
        <v>46007</v>
      </c>
      <c r="E40" s="10">
        <v>46372</v>
      </c>
      <c r="F40" s="16">
        <v>99920</v>
      </c>
      <c r="G40" s="16">
        <v>99920</v>
      </c>
      <c r="H40" s="16">
        <v>0</v>
      </c>
    </row>
    <row r="41" spans="2:8" ht="29" x14ac:dyDescent="0.35">
      <c r="B41" s="9">
        <v>11945</v>
      </c>
      <c r="C41" s="11" t="str">
        <f>"ASSOCIACAO ESPORTIVA DOS MUNICIPIOS DO SUL E SUDOESTE DE MINAS GERAIS  ASSESMIG"</f>
        <v>ASSOCIACAO ESPORTIVA DOS MUNICIPIOS DO SUL E SUDOESTE DE MINAS GERAIS  ASSESMIG</v>
      </c>
      <c r="D41" s="10">
        <v>46015</v>
      </c>
      <c r="E41" s="10">
        <v>46379</v>
      </c>
      <c r="F41" s="16">
        <v>100000</v>
      </c>
      <c r="G41" s="16">
        <v>100000</v>
      </c>
      <c r="H41" s="16">
        <v>0</v>
      </c>
    </row>
    <row r="42" spans="2:8" x14ac:dyDescent="0.35">
      <c r="B42" s="9">
        <v>11946</v>
      </c>
      <c r="C42" s="11" t="str">
        <f>"CLUBE RECREATIVO JUVENTUDE ALFENAS"</f>
        <v>CLUBE RECREATIVO JUVENTUDE ALFENAS</v>
      </c>
      <c r="D42" s="10">
        <v>46014</v>
      </c>
      <c r="E42" s="10">
        <v>46379</v>
      </c>
      <c r="F42" s="16">
        <v>99677.14</v>
      </c>
      <c r="G42" s="16">
        <v>99677.14</v>
      </c>
      <c r="H42" s="16">
        <v>0</v>
      </c>
    </row>
    <row r="43" spans="2:8" x14ac:dyDescent="0.35">
      <c r="B43" s="9">
        <v>11950</v>
      </c>
      <c r="C43" s="11" t="str">
        <f>"PREFEITURA MUNICIPAL DE FORMIGA"</f>
        <v>PREFEITURA MUNICIPAL DE FORMIGA</v>
      </c>
      <c r="D43" s="10">
        <v>46020</v>
      </c>
      <c r="E43" s="10">
        <v>46690</v>
      </c>
      <c r="F43" s="16">
        <v>100000</v>
      </c>
      <c r="G43" s="16">
        <v>100000</v>
      </c>
      <c r="H43" s="16">
        <v>0</v>
      </c>
    </row>
    <row r="44" spans="2:8" x14ac:dyDescent="0.35">
      <c r="B44" s="9">
        <v>11952</v>
      </c>
      <c r="C44" s="11" t="str">
        <f>"AMA ORGANIZACAO DA SOCIEDADE CIVIL"</f>
        <v>AMA ORGANIZACAO DA SOCIEDADE CIVIL</v>
      </c>
      <c r="D44" s="10">
        <v>46020</v>
      </c>
      <c r="E44" s="10">
        <v>46386</v>
      </c>
      <c r="F44" s="16">
        <v>3198771.2850000001</v>
      </c>
      <c r="G44" s="16">
        <v>3198771.28</v>
      </c>
      <c r="H44" s="16">
        <v>5.0000000000000001E-3</v>
      </c>
    </row>
    <row r="45" spans="2:8" ht="29" x14ac:dyDescent="0.35">
      <c r="B45" s="9">
        <v>11954</v>
      </c>
      <c r="C45" s="11" t="str">
        <f>"FEDERACAO DAS INSTANCIAS DE GOVERNANCA REGIONAL DE TURISMO DO ESTADO DE MINAS GE"</f>
        <v>FEDERACAO DAS INSTANCIAS DE GOVERNANCA REGIONAL DE TURISMO DO ESTADO DE MINAS GE</v>
      </c>
      <c r="D45" s="10">
        <v>46020</v>
      </c>
      <c r="E45" s="10">
        <v>46386</v>
      </c>
      <c r="F45" s="16">
        <v>5086606.4022000004</v>
      </c>
      <c r="G45" s="16">
        <v>5086471.0999999996</v>
      </c>
      <c r="H45" s="16">
        <v>135.3022</v>
      </c>
    </row>
    <row r="46" spans="2:8" x14ac:dyDescent="0.35">
      <c r="B46" s="9">
        <v>11956</v>
      </c>
      <c r="C46" s="11" t="str">
        <f>"GRID  ENERGIA SERVICOS E SOLUCOES LTDA"</f>
        <v>GRID  ENERGIA SERVICOS E SOLUCOES LTDA</v>
      </c>
      <c r="D46" s="10">
        <v>46238</v>
      </c>
      <c r="E46" s="10">
        <v>46603</v>
      </c>
      <c r="F46" s="16">
        <v>4800</v>
      </c>
      <c r="G46" s="16">
        <v>0</v>
      </c>
      <c r="H46" s="16">
        <v>4800</v>
      </c>
    </row>
    <row r="47" spans="2:8" x14ac:dyDescent="0.35">
      <c r="B47" s="9">
        <v>11958</v>
      </c>
      <c r="C47" s="11" t="str">
        <f>"INSTITUTO CULTURAL FILARMONICA"</f>
        <v>INSTITUTO CULTURAL FILARMONICA</v>
      </c>
      <c r="D47" s="10">
        <v>46021</v>
      </c>
      <c r="E47" s="10">
        <v>46446</v>
      </c>
      <c r="F47" s="16">
        <v>700000</v>
      </c>
      <c r="G47" s="16">
        <v>700000</v>
      </c>
      <c r="H47" s="16">
        <v>0</v>
      </c>
    </row>
    <row r="48" spans="2:8" x14ac:dyDescent="0.35">
      <c r="B48" s="9">
        <v>11977</v>
      </c>
      <c r="C48" s="11" t="str">
        <f>"CONSORCIO OTIMO DE BILHETAGEM ELETRONICA"</f>
        <v>CONSORCIO OTIMO DE BILHETAGEM ELETRONICA</v>
      </c>
      <c r="D48" s="10">
        <v>46108</v>
      </c>
      <c r="E48" s="10">
        <v>47933</v>
      </c>
      <c r="F48" s="16">
        <v>1239.32</v>
      </c>
      <c r="G48" s="16">
        <v>100.25</v>
      </c>
      <c r="H48" s="16">
        <v>1139.07</v>
      </c>
    </row>
    <row r="49" spans="2:8" x14ac:dyDescent="0.35">
      <c r="B49" s="9">
        <v>11982</v>
      </c>
      <c r="C49" s="11" t="str">
        <f>"MORDOR INTELLIGENCE PVT LTD"</f>
        <v>MORDOR INTELLIGENCE PVT LTD</v>
      </c>
      <c r="D49" s="10">
        <v>46065</v>
      </c>
      <c r="E49" s="10">
        <v>46430</v>
      </c>
      <c r="F49" s="16">
        <v>57000</v>
      </c>
      <c r="G49" s="16">
        <v>47490.5</v>
      </c>
      <c r="H49" s="16">
        <v>9509.5</v>
      </c>
    </row>
    <row r="50" spans="2:8" x14ac:dyDescent="0.35">
      <c r="B50" s="9">
        <v>11985</v>
      </c>
      <c r="C50" s="11" t="str">
        <f>"FUNDACAO INSTITUTO DE PESQUISAS ECONOMICAS FIPE"</f>
        <v>FUNDACAO INSTITUTO DE PESQUISAS ECONOMICAS FIPE</v>
      </c>
      <c r="D50" s="10">
        <v>46078</v>
      </c>
      <c r="E50" s="10">
        <v>46380</v>
      </c>
      <c r="F50" s="16">
        <v>72800</v>
      </c>
      <c r="G50" s="16">
        <v>0</v>
      </c>
      <c r="H50" s="16">
        <v>72800</v>
      </c>
    </row>
    <row r="51" spans="2:8" x14ac:dyDescent="0.35">
      <c r="B51" s="9">
        <v>11988</v>
      </c>
      <c r="C51" s="11" t="str">
        <f>"SERVICO SOCIAL AUTONOMO"</f>
        <v>SERVICO SOCIAL AUTONOMO</v>
      </c>
      <c r="D51" s="10">
        <v>46079</v>
      </c>
      <c r="E51" s="10">
        <v>46295</v>
      </c>
      <c r="F51" s="16">
        <v>1000000</v>
      </c>
      <c r="G51" s="16">
        <v>1000000</v>
      </c>
      <c r="H51" s="16">
        <v>0</v>
      </c>
    </row>
    <row r="52" spans="2:8" x14ac:dyDescent="0.35">
      <c r="B52" s="9">
        <v>11994</v>
      </c>
      <c r="C52" s="11" t="str">
        <f>"CONSORCIO OPERACIONAL DO SISTEMA BILHETAGEM"</f>
        <v>CONSORCIO OPERACIONAL DO SISTEMA BILHETAGEM</v>
      </c>
      <c r="D52" s="10">
        <v>46108</v>
      </c>
      <c r="E52" s="10">
        <v>46472</v>
      </c>
      <c r="F52" s="16">
        <v>583.12</v>
      </c>
      <c r="G52" s="16">
        <v>350.38</v>
      </c>
      <c r="H52" s="16">
        <v>232.74</v>
      </c>
    </row>
    <row r="53" spans="2:8" x14ac:dyDescent="0.35">
      <c r="B53" s="9">
        <v>12001</v>
      </c>
      <c r="C53" s="11" t="str">
        <f>"SOUZA CESCON BARRIEU  FLESCH SOCIEDADE DE ADVOGADOS"</f>
        <v>SOUZA CESCON BARRIEU  FLESCH SOCIEDADE DE ADVOGADOS</v>
      </c>
      <c r="D53" s="10">
        <v>46127</v>
      </c>
      <c r="E53" s="10">
        <v>46552</v>
      </c>
      <c r="F53" s="16">
        <v>510000</v>
      </c>
      <c r="G53" s="16">
        <v>158131.82</v>
      </c>
      <c r="H53" s="16">
        <v>351868.18</v>
      </c>
    </row>
    <row r="54" spans="2:8" x14ac:dyDescent="0.35">
      <c r="B54" s="9">
        <v>12017</v>
      </c>
      <c r="C54" s="11" t="str">
        <f>"ACT COMUNICACAO EMPRESARIAL LTDA"</f>
        <v>ACT COMUNICACAO EMPRESARIAL LTDA</v>
      </c>
      <c r="D54" s="10">
        <v>46157</v>
      </c>
      <c r="E54" s="10">
        <v>46309</v>
      </c>
      <c r="F54" s="16">
        <v>68000</v>
      </c>
      <c r="G54" s="16">
        <v>46500</v>
      </c>
      <c r="H54" s="16">
        <v>21500</v>
      </c>
    </row>
    <row r="55" spans="2:8" x14ac:dyDescent="0.35">
      <c r="B55" s="9">
        <v>12039</v>
      </c>
      <c r="C55" s="11" t="str">
        <f>"SAD CONSULTORIA LTDA"</f>
        <v>SAD CONSULTORIA LTDA</v>
      </c>
      <c r="D55" s="10">
        <v>46198</v>
      </c>
      <c r="E55" s="10">
        <v>47294</v>
      </c>
      <c r="F55" s="16">
        <v>170700</v>
      </c>
      <c r="G55" s="16">
        <v>56900</v>
      </c>
      <c r="H55" s="16">
        <v>113800</v>
      </c>
    </row>
    <row r="56" spans="2:8" x14ac:dyDescent="0.35">
      <c r="B56" s="9">
        <v>12043</v>
      </c>
      <c r="C56" s="11" t="str">
        <f>"MUNICIPIO DE HELIODORA"</f>
        <v>MUNICIPIO DE HELIODORA</v>
      </c>
      <c r="D56" s="10">
        <v>46203</v>
      </c>
      <c r="E56" s="10">
        <v>46386</v>
      </c>
      <c r="F56" s="16">
        <v>80000</v>
      </c>
      <c r="G56" s="16">
        <v>80000</v>
      </c>
      <c r="H56" s="16">
        <v>0</v>
      </c>
    </row>
    <row r="57" spans="2:8" x14ac:dyDescent="0.35">
      <c r="B57" s="9">
        <v>12046</v>
      </c>
      <c r="C57" s="11" t="str">
        <f>"PREFEITURA MUNICIPAL DE JUIZ DE FORA"</f>
        <v>PREFEITURA MUNICIPAL DE JUIZ DE FORA</v>
      </c>
      <c r="D57" s="10">
        <v>46203</v>
      </c>
      <c r="E57" s="10">
        <v>47299</v>
      </c>
      <c r="F57" s="16">
        <v>14000000</v>
      </c>
      <c r="G57" s="16">
        <v>850000</v>
      </c>
      <c r="H57" s="16">
        <v>13150000</v>
      </c>
    </row>
    <row r="58" spans="2:8" x14ac:dyDescent="0.35">
      <c r="B58" s="9">
        <v>12053</v>
      </c>
      <c r="C58" s="11" t="str">
        <f>"AGENCIA DE INTEGRACAO EMPRESA ESCOLA LTDA"</f>
        <v>AGENCIA DE INTEGRACAO EMPRESA ESCOLA LTDA</v>
      </c>
      <c r="D58" s="10">
        <v>46209</v>
      </c>
      <c r="E58" s="10">
        <v>46614</v>
      </c>
      <c r="F58" s="16">
        <v>52080</v>
      </c>
      <c r="G58" s="16">
        <v>5180</v>
      </c>
      <c r="H58" s="16">
        <v>46900</v>
      </c>
    </row>
    <row r="59" spans="2:8" x14ac:dyDescent="0.35">
      <c r="B59" s="9">
        <v>12054</v>
      </c>
      <c r="C59" s="11" t="str">
        <f>"UNIAO CONSULTORIA EXECUCAO DE PROJETOS DE GESTAO SS"</f>
        <v>UNIAO CONSULTORIA EXECUCAO DE PROJETOS DE GESTAO SS</v>
      </c>
      <c r="D59" s="10">
        <v>46212</v>
      </c>
      <c r="E59" s="10">
        <v>46426</v>
      </c>
      <c r="F59" s="16">
        <v>270500</v>
      </c>
      <c r="G59" s="16">
        <v>108200</v>
      </c>
      <c r="H59" s="16">
        <v>162300</v>
      </c>
    </row>
    <row r="60" spans="2:8" x14ac:dyDescent="0.35">
      <c r="B60" s="9">
        <v>12055</v>
      </c>
      <c r="C60" s="11" t="str">
        <f>"INSTITUTO BRASILEIRO DE GOVERNANCA CORPORATIVA"</f>
        <v>INSTITUTO BRASILEIRO DE GOVERNANCA CORPORATIVA</v>
      </c>
      <c r="D60" s="10">
        <v>46225</v>
      </c>
      <c r="E60" s="10">
        <v>48051</v>
      </c>
      <c r="F60" s="16">
        <v>56900</v>
      </c>
      <c r="G60" s="16">
        <v>0</v>
      </c>
      <c r="H60" s="16">
        <v>56900</v>
      </c>
    </row>
    <row r="61" spans="2:8" x14ac:dyDescent="0.35">
      <c r="B61" s="9">
        <v>12057</v>
      </c>
      <c r="C61" s="11" t="str">
        <f>"SECRETARIA DE ESTADO DE GOVERNO"</f>
        <v>SECRETARIA DE ESTADO DE GOVERNO</v>
      </c>
      <c r="D61" s="10">
        <v>46259</v>
      </c>
      <c r="E61" s="10">
        <v>48085</v>
      </c>
      <c r="F61" s="16">
        <v>348140.79999999999</v>
      </c>
      <c r="G61" s="16">
        <v>638.4</v>
      </c>
      <c r="H61" s="16">
        <v>347502.4</v>
      </c>
    </row>
    <row r="62" spans="2:8" x14ac:dyDescent="0.35">
      <c r="B62" s="9">
        <v>12088</v>
      </c>
      <c r="C62" s="11" t="str">
        <f>"TRIUNFO SERVICOS LTDA ME"</f>
        <v>TRIUNFO SERVICOS LTDA ME</v>
      </c>
      <c r="D62" s="10">
        <v>46282</v>
      </c>
      <c r="E62" s="10">
        <v>46360</v>
      </c>
      <c r="F62" s="16">
        <v>226712.43</v>
      </c>
      <c r="G62" s="16">
        <v>0</v>
      </c>
      <c r="H62" s="16">
        <v>226712.43</v>
      </c>
    </row>
    <row r="63" spans="2:8" x14ac:dyDescent="0.35">
      <c r="B63" s="9">
        <v>12089</v>
      </c>
      <c r="C63" s="11" t="str">
        <f>"EGRID GESTAO DE ENERGIA E ENGENHARIA LTDA"</f>
        <v>EGRID GESTAO DE ENERGIA E ENGENHARIA LTDA</v>
      </c>
      <c r="D63" s="10">
        <v>46289</v>
      </c>
      <c r="E63" s="10">
        <v>46654</v>
      </c>
      <c r="F63" s="16">
        <v>11880</v>
      </c>
      <c r="G63" s="16">
        <v>0</v>
      </c>
      <c r="H63" s="16">
        <v>11880</v>
      </c>
    </row>
  </sheetData>
  <autoFilter ref="H1:H4" xr:uid="{710D4D02-506F-4CD5-A8EE-2CB5CF4958E5}"/>
  <mergeCells count="1">
    <mergeCell ref="B1:H3"/>
  </mergeCells>
  <printOptions horizontalCentered="1"/>
  <pageMargins left="0.70866141732283472" right="0.70866141732283472" top="1.1811023622047245" bottom="0.70866141732283472" header="0.39370078740157483" footer="0.19685039370078741"/>
  <pageSetup paperSize="9" scale="82" fitToHeight="0" orientation="landscape" r:id="rId1"/>
  <headerFooter>
    <oddHeader>&amp;L&amp;G&amp;"-,Negrito" Setembro/2026 - GECOP</oddHeader>
    <oddFooter>&amp;CCompanhia de Desenvolvimento Econômico de Minas Gerais - Codemig
Rodovia Papa João Paulo II, 4001, 6º andar do Edifício Gerais Cidade Administrativa de Minas Gerais Serra Verde - CEP 31630-901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Publicar</vt:lpstr>
      <vt:lpstr>Publicar!Titulos_de_impressao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Lúcio Rogério Ramos</dc:creator>
  <cp:lastModifiedBy>Rafaela Rodrigues Fidelis</cp:lastModifiedBy>
  <cp:lastPrinted>2026-10-05T15:34:53Z</cp:lastPrinted>
  <dcterms:created xsi:type="dcterms:W3CDTF">2023-10-02T11:49:44Z</dcterms:created>
  <dcterms:modified xsi:type="dcterms:W3CDTF">2026-10-05T18:24:38Z</dcterms:modified>
</cp:coreProperties>
</file>